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INFORMES TRIMESTRALES\3ER TRIMESTRE\TERCER TRIMESTRE 2023\CUADRO VAR PTALES TERCER TRIMESTRE 2023\"/>
    </mc:Choice>
  </mc:AlternateContent>
  <xr:revisionPtr revIDLastSave="0" documentId="13_ncr:1_{8843F494-5DDD-4D40-87E2-87430D7DDEC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UADRO " sheetId="2" r:id="rId1"/>
  </sheets>
  <definedNames>
    <definedName name="_xlnm.Print_Area" localSheetId="0">'CUADRO '!$A$1:$F$87</definedName>
    <definedName name="_xlnm.Print_Titles" localSheetId="0">'CUADRO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2" l="1"/>
  <c r="C83" i="2"/>
  <c r="E81" i="2"/>
  <c r="E79" i="2"/>
  <c r="E73" i="2"/>
  <c r="E72" i="2"/>
  <c r="E71" i="2"/>
  <c r="E67" i="2"/>
  <c r="E66" i="2"/>
  <c r="E65" i="2"/>
  <c r="C63" i="2"/>
  <c r="C61" i="2"/>
  <c r="E60" i="2"/>
  <c r="E58" i="2"/>
  <c r="E57" i="2"/>
  <c r="E56" i="2"/>
  <c r="C48" i="2"/>
  <c r="C40" i="2"/>
  <c r="C33" i="2"/>
  <c r="C29" i="2"/>
  <c r="C28" i="2"/>
  <c r="E27" i="2"/>
  <c r="C27" i="2"/>
  <c r="D25" i="2"/>
  <c r="C23" i="2"/>
  <c r="C22" i="2"/>
  <c r="E21" i="2"/>
  <c r="C19" i="2"/>
  <c r="C16" i="2"/>
  <c r="C12" i="2"/>
  <c r="E11" i="2"/>
  <c r="C11" i="2"/>
  <c r="E10" i="2" l="1"/>
  <c r="C10" i="2"/>
  <c r="C80" i="2" l="1"/>
  <c r="C26" i="2"/>
  <c r="F85" i="2" l="1"/>
  <c r="C15" i="2"/>
  <c r="F84" i="2" l="1"/>
  <c r="F82" i="2"/>
  <c r="D87" i="2" l="1"/>
  <c r="F83" i="2" l="1"/>
  <c r="C87" i="2" l="1"/>
  <c r="E87" i="2" l="1"/>
  <c r="F81" i="2"/>
  <c r="F80" i="2"/>
  <c r="F19" i="2" l="1"/>
  <c r="F18" i="2"/>
  <c r="F79" i="2" l="1"/>
  <c r="B87" i="2"/>
  <c r="F78" i="2" l="1"/>
  <c r="F75" i="2"/>
  <c r="F74" i="2"/>
  <c r="F73" i="2"/>
  <c r="F72" i="2"/>
  <c r="F71" i="2"/>
  <c r="F69" i="2"/>
  <c r="F68" i="2"/>
  <c r="F67" i="2"/>
  <c r="F66" i="2"/>
  <c r="F65" i="2"/>
  <c r="F62" i="2"/>
  <c r="F60" i="2"/>
  <c r="F58" i="2"/>
  <c r="F56" i="2"/>
  <c r="F55" i="2"/>
  <c r="F54" i="2"/>
  <c r="F52" i="2"/>
  <c r="F50" i="2"/>
  <c r="F48" i="2"/>
  <c r="F47" i="2"/>
  <c r="F43" i="2"/>
  <c r="F42" i="2"/>
  <c r="F39" i="2"/>
  <c r="F31" i="2"/>
  <c r="F30" i="2"/>
  <c r="F29" i="2"/>
  <c r="F28" i="2"/>
  <c r="F27" i="2"/>
  <c r="F23" i="2"/>
  <c r="F20" i="2"/>
  <c r="F17" i="2"/>
  <c r="F15" i="2"/>
  <c r="F14" i="2"/>
  <c r="F13" i="2"/>
  <c r="F10" i="2"/>
  <c r="F9" i="2"/>
  <c r="F86" i="2"/>
  <c r="F77" i="2"/>
  <c r="F76" i="2"/>
  <c r="F64" i="2"/>
  <c r="F63" i="2"/>
  <c r="F59" i="2"/>
  <c r="F57" i="2"/>
  <c r="F53" i="2"/>
  <c r="F51" i="2"/>
  <c r="F49" i="2"/>
  <c r="F46" i="2"/>
  <c r="F45" i="2"/>
  <c r="F44" i="2"/>
  <c r="F40" i="2"/>
  <c r="F38" i="2"/>
  <c r="F37" i="2"/>
  <c r="F36" i="2"/>
  <c r="F35" i="2"/>
  <c r="F33" i="2"/>
  <c r="F26" i="2"/>
  <c r="F22" i="2"/>
  <c r="F8" i="2"/>
  <c r="F7" i="2"/>
  <c r="F21" i="2" l="1"/>
  <c r="F32" i="2"/>
  <c r="F12" i="2"/>
  <c r="F24" i="2"/>
  <c r="F34" i="2"/>
  <c r="F41" i="2"/>
  <c r="F70" i="2"/>
  <c r="F25" i="2"/>
  <c r="F61" i="2"/>
  <c r="F11" i="2"/>
  <c r="F16" i="2"/>
  <c r="F87" i="2" l="1"/>
</calcChain>
</file>

<file path=xl/sharedStrings.xml><?xml version="1.0" encoding="utf-8"?>
<sst xmlns="http://schemas.openxmlformats.org/spreadsheetml/2006/main" count="91" uniqueCount="91">
  <si>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</si>
  <si>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</si>
  <si>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</si>
  <si>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</si>
  <si>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</si>
  <si>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</si>
  <si>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</si>
  <si>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</si>
  <si>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</si>
  <si>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</si>
  <si>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</si>
  <si>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</si>
  <si>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</si>
  <si>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</si>
  <si>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</si>
  <si>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</si>
  <si>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</si>
  <si>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</si>
  <si>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</si>
  <si>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</si>
  <si>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</si>
  <si>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</si>
  <si>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</si>
  <si>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</si>
  <si>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</si>
  <si>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</si>
  <si>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</si>
  <si>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</si>
  <si>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</si>
  <si>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</si>
  <si>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</si>
  <si>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</si>
  <si>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</si>
  <si>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</si>
  <si>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</si>
  <si>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</si>
  <si>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</si>
  <si>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</si>
  <si>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</si>
  <si>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</si>
  <si>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</si>
  <si>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</si>
  <si>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</si>
  <si>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>Comisión Estatal de Arbitraje Médico del Estado de Michoacán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</si>
  <si>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</si>
  <si>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</si>
  <si>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</si>
  <si>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</si>
  <si>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 xml:space="preserve">Instituto de Defensoría Pública del Estado de Michoacán </t>
  </si>
  <si>
    <t>Comisión Ejecutiva Estatal de Atención a Víctimas</t>
  </si>
  <si>
    <t>Sistema Integral de Financiamiento para el Desarrollo de Michoacán</t>
  </si>
  <si>
    <t>Secretaría de Igualdad Sustantiva y Desarrollo de las Mujeres Michoacanas</t>
  </si>
  <si>
    <t>Consejo Estatal para Prevenir y Eliminar la Discriminación y la Violencia</t>
  </si>
  <si>
    <t>Unidad Programática Presupuestaria</t>
  </si>
  <si>
    <t>Modificaciones Presupuestales a Nivel de Unidad Programática Presupuestaria</t>
  </si>
  <si>
    <t xml:space="preserve">Total </t>
  </si>
  <si>
    <t>Coordinación del Sistema Penitenciario del Estado de Michoacán de Ocampo</t>
  </si>
  <si>
    <t>Secretaría Ejecutiva del Sistema Estatal de Protección Integral de Niñas, Niños y Adolescentes del Estado de Michoacán</t>
  </si>
  <si>
    <t>Instituto de la Juventud Michoacana</t>
  </si>
  <si>
    <t>Erogaciones Adicionales y Provisiones</t>
  </si>
  <si>
    <t>Universidad Politécnica de Lázaro Cárdenas, Michoacán</t>
  </si>
  <si>
    <t>Secretaría Ejecutiva del Sistema Estatal Anticorrupción</t>
  </si>
  <si>
    <t>Comisión Coordinadora del Transporte Público</t>
  </si>
  <si>
    <t>Casa del Adulto Mayor</t>
  </si>
  <si>
    <t>Fiscalía General del Estado de Michoacán</t>
  </si>
  <si>
    <t>Instituto de Planeación del Estado de Michoacán</t>
  </si>
  <si>
    <t>Traspasos</t>
  </si>
  <si>
    <t>Procuraduría de Protección al Ambiente del Estado de Michoacán de Ocampo</t>
  </si>
  <si>
    <t xml:space="preserve">Tribunal de Conciliación y Arbitraje </t>
  </si>
  <si>
    <t xml:space="preserve">Junta Local de Conciliación y Arbitraje </t>
  </si>
  <si>
    <t>Junta de Asistencia Privada del Estado de Michoacán de Ocampo</t>
  </si>
  <si>
    <t>Comisión Estatal para el Desarrollo de Pueblos Indígenas</t>
  </si>
  <si>
    <t>Centro Estatal de Fomento Ganadero del Estado de Michoacán de Ocampo</t>
  </si>
  <si>
    <t>Instituto de Ciencia, Tecnología e Innovación del Estado de Michoacán de Ocampo</t>
  </si>
  <si>
    <t>Universidad Tecnológica del Oriente de Michoacán</t>
  </si>
  <si>
    <t>Comisión Estatal de Derechos Humanos de Michoacán</t>
  </si>
  <si>
    <t>Instituto Estatal de Estudios Superiores en Seguridad y Profesionalización Policial del Estado de Michoacán</t>
  </si>
  <si>
    <t>Instituto Registral y Catastral del Estado de Michoacán de Ocampo</t>
  </si>
  <si>
    <t>Congreso del Estado de Michoacán de Ocampo</t>
  </si>
  <si>
    <t xml:space="preserve">Supremo Tribunal de Justicia </t>
  </si>
  <si>
    <t>Secretaría del Bienestar</t>
  </si>
  <si>
    <t>Secretaría de Desarrollo Urbano y Movilidad</t>
  </si>
  <si>
    <t>Secretaría de Medio Ambiente</t>
  </si>
  <si>
    <t>Servicios de Salud de Michoacán</t>
  </si>
  <si>
    <t>Ejecutivo del Estado</t>
  </si>
  <si>
    <t>Centro de Conciliación Laboral del Estado de Michoacán de Ocampo</t>
  </si>
  <si>
    <t>Secretaría de Agricultura y Desarrollo Rural</t>
  </si>
  <si>
    <t>Centro Estatal para el Desarrollo Municipal</t>
  </si>
  <si>
    <t>Consejo Económico y Social del Estado de Michoacán</t>
  </si>
  <si>
    <t>Instituto de Educación Media Superior y Superior del Estado de Michoacán</t>
  </si>
  <si>
    <t>Del 1°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</si>
</sst>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0" fillId="0" borderId="0" xfId="0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wrapText="1"/>
    </xf>
    <xf numFmtId="4" fontId="5" fillId="0" borderId="7" xfId="0" applyNumberFormat="1" applyFont="1" applyBorder="1" applyAlignment="1">
      <alignment horizontal="right" wrapText="1"/>
    </xf>
    <xf numFmtId="4" fontId="5" fillId="0" borderId="5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37" fontId="4" fillId="2" borderId="1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37" fontId="2" fillId="0" borderId="8" xfId="0" applyNumberFormat="1" applyFont="1" applyBorder="1" applyAlignment="1">
      <alignment horizontal="center" wrapText="1"/>
    </xf>
    <xf numFmtId="37" fontId="2" fillId="0" borderId="9" xfId="0" applyNumberFormat="1" applyFont="1" applyBorder="1" applyAlignment="1">
      <alignment horizontal="center" wrapText="1"/>
    </xf>
    <xf numFmtId="37" fontId="2" fillId="0" borderId="10" xfId="0" applyNumberFormat="1" applyFont="1" applyBorder="1" applyAlignment="1">
      <alignment horizontal="center" wrapText="1"/>
    </xf>
    <xf numFmtId="37" fontId="3" fillId="2" borderId="11" xfId="0" applyNumberFormat="1" applyFont="1" applyFill="1" applyBorder="1" applyAlignment="1">
      <alignment horizontal="center" wrapText="1"/>
    </xf>
    <xf numFmtId="37" fontId="3" fillId="2" borderId="0" xfId="0" applyNumberFormat="1" applyFont="1" applyFill="1" applyBorder="1" applyAlignment="1">
      <alignment horizontal="center" wrapText="1"/>
    </xf>
    <xf numFmtId="37" fontId="3" fillId="2" borderId="12" xfId="0" applyNumberFormat="1" applyFont="1" applyFill="1" applyBorder="1" applyAlignment="1">
      <alignment horizontal="center" wrapText="1"/>
    </xf>
    <xf numFmtId="37" fontId="4" fillId="2" borderId="13" xfId="0" applyNumberFormat="1" applyFont="1" applyFill="1" applyBorder="1" applyAlignment="1">
      <alignment horizontal="center" wrapText="1"/>
    </xf>
    <xf numFmtId="37" fontId="4" fillId="2" borderId="14" xfId="0" applyNumberFormat="1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37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right" vertical="center" wrapText="1"/>
    </xf>
    <xf numFmtId="4" fontId="8" fillId="3" borderId="21" xfId="0" applyNumberFormat="1" applyFont="1" applyFill="1" applyBorder="1" applyAlignment="1">
      <alignment horizontal="right" vertical="center" wrapText="1"/>
    </xf>
    <xf numFmtId="3" fontId="4" fillId="0" borderId="11" xfId="1" applyNumberFormat="1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wrapText="1"/>
    </xf>
    <xf numFmtId="3" fontId="4" fillId="0" borderId="11" xfId="2" applyNumberFormat="1" applyFont="1" applyFill="1" applyBorder="1" applyAlignment="1">
      <alignment vertical="center" wrapText="1"/>
    </xf>
    <xf numFmtId="3" fontId="4" fillId="0" borderId="11" xfId="1" applyNumberFormat="1" applyFont="1" applyFill="1" applyBorder="1" applyAlignment="1">
      <alignment horizontal="justify" wrapText="1"/>
    </xf>
    <xf numFmtId="3" fontId="4" fillId="0" borderId="13" xfId="2" applyNumberFormat="1" applyFont="1" applyFill="1" applyBorder="1" applyAlignment="1">
      <alignment vertical="center" wrapText="1"/>
    </xf>
    <xf numFmtId="4" fontId="5" fillId="0" borderId="22" xfId="0" applyNumberFormat="1" applyFont="1" applyBorder="1" applyAlignment="1">
      <alignment horizontal="right" wrapText="1"/>
    </xf>
    <xf numFmtId="4" fontId="5" fillId="0" borderId="14" xfId="0" applyNumberFormat="1" applyFont="1" applyBorder="1" applyAlignment="1">
      <alignment horizontal="right" wrapText="1"/>
    </xf>
    <xf numFmtId="3" fontId="4" fillId="0" borderId="13" xfId="1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1" sqref="A41:F41"/>
    </sheetView>
  </sheetViews>
  <sheetFormatPr baseColWidth="10" defaultColWidth="11.42578125" defaultRowHeight="15" x14ac:dyDescent="0.25"/>
  <cols>
    <col min="1" max="1" width="26" style="1" customWidth="1"/>
    <col min="2" max="2" width="13.7109375" style="1" customWidth="1"/>
    <col min="3" max="3" width="15" style="1" customWidth="1"/>
    <col min="4" max="6" width="13.7109375" style="1" customWidth="1"/>
    <col min="7" max="7" width="0.85546875" style="1" customWidth="1"/>
    <col min="8" max="16384" width="11.42578125" style="1"/>
  </cols>
  <sheetData>
    <row r="1" spans="1:6" ht="18" customHeight="1" x14ac:dyDescent="0.25">
      <c r="A1" s="14" t="s">
        <v>5</v>
      </c>
      <c r="B1" s="15"/>
      <c r="C1" s="15"/>
      <c r="D1" s="15"/>
      <c r="E1" s="15"/>
      <c r="F1" s="16"/>
    </row>
    <row r="2" spans="1:6" ht="15" customHeight="1" x14ac:dyDescent="0.25">
      <c r="A2" s="17" t="s">
        <v>54</v>
      </c>
      <c r="B2" s="18"/>
      <c r="C2" s="18"/>
      <c r="D2" s="18"/>
      <c r="E2" s="18"/>
      <c r="F2" s="19"/>
    </row>
    <row r="3" spans="1:6" ht="15" customHeight="1" x14ac:dyDescent="0.25">
      <c r="A3" s="17" t="s">
        <v>90</v>
      </c>
      <c r="B3" s="18"/>
      <c r="C3" s="18"/>
      <c r="D3" s="18"/>
      <c r="E3" s="18"/>
      <c r="F3" s="19"/>
    </row>
    <row r="4" spans="1:6" x14ac:dyDescent="0.25">
      <c r="A4" s="20"/>
      <c r="B4" s="10"/>
      <c r="C4" s="10"/>
      <c r="D4" s="10"/>
      <c r="E4" s="10"/>
      <c r="F4" s="21"/>
    </row>
    <row r="5" spans="1:6" x14ac:dyDescent="0.25">
      <c r="A5" s="22" t="s">
        <v>53</v>
      </c>
      <c r="B5" s="11" t="s">
        <v>0</v>
      </c>
      <c r="C5" s="12"/>
      <c r="D5" s="12"/>
      <c r="E5" s="12"/>
      <c r="F5" s="23"/>
    </row>
    <row r="6" spans="1:6" ht="22.5" x14ac:dyDescent="0.25">
      <c r="A6" s="24"/>
      <c r="B6" s="3" t="s">
        <v>1</v>
      </c>
      <c r="C6" s="3" t="s">
        <v>2</v>
      </c>
      <c r="D6" s="4" t="s">
        <v>3</v>
      </c>
      <c r="E6" s="4" t="s">
        <v>66</v>
      </c>
      <c r="F6" s="25" t="s">
        <v>4</v>
      </c>
    </row>
    <row r="7" spans="1:6" ht="27.95" customHeight="1" x14ac:dyDescent="0.25">
      <c r="A7" s="32" t="s">
        <v>78</v>
      </c>
      <c r="B7" s="5">
        <v>1197760229</v>
      </c>
      <c r="C7" s="5">
        <v>0</v>
      </c>
      <c r="D7" s="5">
        <v>0</v>
      </c>
      <c r="E7" s="5">
        <v>0</v>
      </c>
      <c r="F7" s="34">
        <f>B7+C7-D7+E7</f>
        <v>1197760229</v>
      </c>
    </row>
    <row r="8" spans="1:6" x14ac:dyDescent="0.25">
      <c r="A8" s="32" t="s">
        <v>79</v>
      </c>
      <c r="B8" s="6">
        <v>1639087913</v>
      </c>
      <c r="C8" s="6">
        <v>0</v>
      </c>
      <c r="D8" s="6">
        <v>0</v>
      </c>
      <c r="E8" s="6">
        <v>0</v>
      </c>
      <c r="F8" s="30">
        <f t="shared" ref="F8:F65" si="0">B8+C8-D8+E8</f>
        <v>1639087913</v>
      </c>
    </row>
    <row r="9" spans="1:6" x14ac:dyDescent="0.25">
      <c r="A9" s="32" t="s">
        <v>84</v>
      </c>
      <c r="B9" s="6">
        <v>322513090</v>
      </c>
      <c r="C9" s="6">
        <v>0</v>
      </c>
      <c r="D9" s="6">
        <v>0</v>
      </c>
      <c r="E9" s="6">
        <v>82559.12</v>
      </c>
      <c r="F9" s="30">
        <f t="shared" si="0"/>
        <v>322595649.12</v>
      </c>
    </row>
    <row r="10" spans="1:6" x14ac:dyDescent="0.25">
      <c r="A10" s="32" t="s">
        <v>6</v>
      </c>
      <c r="B10" s="6">
        <v>884445259</v>
      </c>
      <c r="C10" s="6">
        <f>1371622+55000</f>
        <v>1426622</v>
      </c>
      <c r="D10" s="6">
        <v>0</v>
      </c>
      <c r="E10" s="6">
        <f>8389161.14-1384163.59</f>
        <v>7004997.5500000007</v>
      </c>
      <c r="F10" s="30">
        <f t="shared" si="0"/>
        <v>892876878.54999995</v>
      </c>
    </row>
    <row r="11" spans="1:6" ht="23.25" x14ac:dyDescent="0.25">
      <c r="A11" s="32" t="s">
        <v>7</v>
      </c>
      <c r="B11" s="6">
        <v>2249991872</v>
      </c>
      <c r="C11" s="6">
        <f>1296342.43+201600</f>
        <v>1497942.43</v>
      </c>
      <c r="D11" s="6">
        <v>0</v>
      </c>
      <c r="E11" s="6">
        <f>2398719.24-707031.02</f>
        <v>1691688.2200000002</v>
      </c>
      <c r="F11" s="30">
        <f t="shared" si="0"/>
        <v>2253181502.6499996</v>
      </c>
    </row>
    <row r="12" spans="1:6" ht="23.25" x14ac:dyDescent="0.25">
      <c r="A12" s="32" t="s">
        <v>8</v>
      </c>
      <c r="B12" s="6">
        <v>2145667235</v>
      </c>
      <c r="C12" s="6">
        <f>696028864.42+18257363+47440912</f>
        <v>761727139.41999996</v>
      </c>
      <c r="D12" s="6">
        <v>78630067</v>
      </c>
      <c r="E12" s="6">
        <v>-12600</v>
      </c>
      <c r="F12" s="30">
        <f t="shared" si="0"/>
        <v>2828751707.4200001</v>
      </c>
    </row>
    <row r="13" spans="1:6" ht="23.25" x14ac:dyDescent="0.25">
      <c r="A13" s="32" t="s">
        <v>86</v>
      </c>
      <c r="B13" s="6">
        <v>745362888</v>
      </c>
      <c r="C13" s="6">
        <v>0</v>
      </c>
      <c r="D13" s="6">
        <v>0</v>
      </c>
      <c r="E13" s="6">
        <v>-5083562.24</v>
      </c>
      <c r="F13" s="30">
        <f t="shared" si="0"/>
        <v>740279325.75999999</v>
      </c>
    </row>
    <row r="14" spans="1:6" x14ac:dyDescent="0.25">
      <c r="A14" s="32" t="s">
        <v>9</v>
      </c>
      <c r="B14" s="6">
        <v>233941685</v>
      </c>
      <c r="C14" s="6">
        <v>0</v>
      </c>
      <c r="D14" s="6">
        <v>0</v>
      </c>
      <c r="E14" s="6">
        <v>-1529050.75</v>
      </c>
      <c r="F14" s="30">
        <f t="shared" si="0"/>
        <v>232412634.25</v>
      </c>
    </row>
    <row r="15" spans="1:6" x14ac:dyDescent="0.25">
      <c r="A15" s="32" t="s">
        <v>10</v>
      </c>
      <c r="B15" s="6">
        <v>262103545</v>
      </c>
      <c r="C15" s="6">
        <f>7639496.41</f>
        <v>7639496.4100000001</v>
      </c>
      <c r="D15" s="6">
        <v>0</v>
      </c>
      <c r="E15" s="6">
        <v>0</v>
      </c>
      <c r="F15" s="30">
        <f t="shared" si="0"/>
        <v>269743041.41000003</v>
      </c>
    </row>
    <row r="16" spans="1:6" x14ac:dyDescent="0.25">
      <c r="A16" s="32" t="s">
        <v>11</v>
      </c>
      <c r="B16" s="6">
        <v>28076899181</v>
      </c>
      <c r="C16" s="6">
        <f>2837983526.06+12904262.2</f>
        <v>2850887788.2599998</v>
      </c>
      <c r="D16" s="6">
        <v>0</v>
      </c>
      <c r="E16" s="6">
        <v>-520061945.68000001</v>
      </c>
      <c r="F16" s="30">
        <f t="shared" si="0"/>
        <v>30407725023.579998</v>
      </c>
    </row>
    <row r="17" spans="1:6" ht="14.25" customHeight="1" x14ac:dyDescent="0.25">
      <c r="A17" s="32" t="s">
        <v>12</v>
      </c>
      <c r="B17" s="6">
        <v>45659852</v>
      </c>
      <c r="C17" s="6">
        <v>0</v>
      </c>
      <c r="D17" s="6">
        <v>0</v>
      </c>
      <c r="E17" s="6">
        <v>0</v>
      </c>
      <c r="F17" s="30">
        <f t="shared" si="0"/>
        <v>45659852</v>
      </c>
    </row>
    <row r="18" spans="1:6" x14ac:dyDescent="0.25">
      <c r="A18" s="32" t="s">
        <v>13</v>
      </c>
      <c r="B18" s="6">
        <v>3931081050</v>
      </c>
      <c r="C18" s="6">
        <v>14476000</v>
      </c>
      <c r="D18" s="6">
        <v>0</v>
      </c>
      <c r="E18" s="6">
        <v>-41684740.409999996</v>
      </c>
      <c r="F18" s="30">
        <f t="shared" si="0"/>
        <v>3903872309.5900002</v>
      </c>
    </row>
    <row r="19" spans="1:6" x14ac:dyDescent="0.25">
      <c r="A19" s="32" t="s">
        <v>83</v>
      </c>
      <c r="B19" s="6">
        <v>9941451813</v>
      </c>
      <c r="C19" s="6">
        <f>290285654.61</f>
        <v>290285654.61000001</v>
      </c>
      <c r="D19" s="6">
        <v>0</v>
      </c>
      <c r="E19" s="6">
        <v>0</v>
      </c>
      <c r="F19" s="30">
        <f t="shared" si="0"/>
        <v>10231737467.610001</v>
      </c>
    </row>
    <row r="20" spans="1:6" x14ac:dyDescent="0.25">
      <c r="A20" s="32" t="s">
        <v>14</v>
      </c>
      <c r="B20" s="6">
        <v>163599595</v>
      </c>
      <c r="C20" s="6">
        <v>0</v>
      </c>
      <c r="D20" s="6">
        <v>0</v>
      </c>
      <c r="E20" s="6">
        <v>-29831.93</v>
      </c>
      <c r="F20" s="30">
        <f t="shared" si="0"/>
        <v>163569763.06999999</v>
      </c>
    </row>
    <row r="21" spans="1:6" x14ac:dyDescent="0.25">
      <c r="A21" s="32" t="s">
        <v>80</v>
      </c>
      <c r="B21" s="6">
        <v>296862977</v>
      </c>
      <c r="C21" s="6">
        <v>0</v>
      </c>
      <c r="D21" s="6">
        <v>0</v>
      </c>
      <c r="E21" s="6">
        <f>18741.75-21370873.77</f>
        <v>-21352132.02</v>
      </c>
      <c r="F21" s="30">
        <f t="shared" si="0"/>
        <v>275510844.98000002</v>
      </c>
    </row>
    <row r="22" spans="1:6" x14ac:dyDescent="0.25">
      <c r="A22" s="32" t="s">
        <v>15</v>
      </c>
      <c r="B22" s="6">
        <v>241766319</v>
      </c>
      <c r="C22" s="6">
        <f>2300000</f>
        <v>2300000</v>
      </c>
      <c r="D22" s="6">
        <v>0</v>
      </c>
      <c r="E22" s="6">
        <v>-537941.67000000004</v>
      </c>
      <c r="F22" s="30">
        <f t="shared" si="0"/>
        <v>243528377.33000001</v>
      </c>
    </row>
    <row r="23" spans="1:6" x14ac:dyDescent="0.25">
      <c r="A23" s="32" t="s">
        <v>16</v>
      </c>
      <c r="B23" s="6">
        <v>1449681054</v>
      </c>
      <c r="C23" s="6">
        <f>31140.85+96122703.6</f>
        <v>96153844.449999988</v>
      </c>
      <c r="D23" s="6">
        <v>38962700</v>
      </c>
      <c r="E23" s="6">
        <v>0</v>
      </c>
      <c r="F23" s="30">
        <f t="shared" si="0"/>
        <v>1506872198.45</v>
      </c>
    </row>
    <row r="24" spans="1:6" ht="23.25" x14ac:dyDescent="0.25">
      <c r="A24" s="32" t="s">
        <v>17</v>
      </c>
      <c r="B24" s="6">
        <v>17011173230</v>
      </c>
      <c r="C24" s="6">
        <v>339581564.94999999</v>
      </c>
      <c r="D24" s="6">
        <v>0</v>
      </c>
      <c r="E24" s="6">
        <v>0</v>
      </c>
      <c r="F24" s="30">
        <f t="shared" si="0"/>
        <v>17350754794.950001</v>
      </c>
    </row>
    <row r="25" spans="1:6" ht="20.45" customHeight="1" x14ac:dyDescent="0.25">
      <c r="A25" s="32" t="s">
        <v>59</v>
      </c>
      <c r="B25" s="6">
        <v>200000000</v>
      </c>
      <c r="C25" s="6">
        <v>0</v>
      </c>
      <c r="D25" s="6">
        <f>277974843.74</f>
        <v>277974843.74000001</v>
      </c>
      <c r="E25" s="6">
        <v>600099500.57000005</v>
      </c>
      <c r="F25" s="30">
        <f t="shared" si="0"/>
        <v>522124656.83000004</v>
      </c>
    </row>
    <row r="26" spans="1:6" ht="23.25" x14ac:dyDescent="0.25">
      <c r="A26" s="32" t="s">
        <v>18</v>
      </c>
      <c r="B26" s="6">
        <v>4069924998</v>
      </c>
      <c r="C26" s="6">
        <f>8467012.7+4187600+57626487</f>
        <v>70281099.700000003</v>
      </c>
      <c r="D26" s="6">
        <v>0</v>
      </c>
      <c r="E26" s="6">
        <v>-106301203.11</v>
      </c>
      <c r="F26" s="30">
        <f t="shared" si="0"/>
        <v>4033904894.5899997</v>
      </c>
    </row>
    <row r="27" spans="1:6" x14ac:dyDescent="0.25">
      <c r="A27" s="32" t="s">
        <v>19</v>
      </c>
      <c r="B27" s="6">
        <v>63241634</v>
      </c>
      <c r="C27" s="6">
        <f>2420000</f>
        <v>2420000</v>
      </c>
      <c r="D27" s="6">
        <v>0</v>
      </c>
      <c r="E27" s="6">
        <f>59150.79</f>
        <v>59150.79</v>
      </c>
      <c r="F27" s="30">
        <f t="shared" si="0"/>
        <v>65720784.789999999</v>
      </c>
    </row>
    <row r="28" spans="1:6" ht="23.25" x14ac:dyDescent="0.25">
      <c r="A28" s="32" t="s">
        <v>20</v>
      </c>
      <c r="B28" s="6">
        <v>1147807986</v>
      </c>
      <c r="C28" s="6">
        <f>50461852.08+29067299.5+27067660.9</f>
        <v>106596812.47999999</v>
      </c>
      <c r="D28" s="6">
        <v>0</v>
      </c>
      <c r="E28" s="6">
        <v>0</v>
      </c>
      <c r="F28" s="30">
        <f t="shared" si="0"/>
        <v>1254404798.48</v>
      </c>
    </row>
    <row r="29" spans="1:6" ht="22.5" x14ac:dyDescent="0.25">
      <c r="A29" s="29" t="s">
        <v>21</v>
      </c>
      <c r="B29" s="6">
        <v>70492061</v>
      </c>
      <c r="C29" s="6">
        <f>29000000</f>
        <v>29000000</v>
      </c>
      <c r="D29" s="6">
        <v>0</v>
      </c>
      <c r="E29" s="6">
        <v>76929.039999999994</v>
      </c>
      <c r="F29" s="30">
        <f t="shared" si="0"/>
        <v>99568990.040000007</v>
      </c>
    </row>
    <row r="30" spans="1:6" ht="22.5" x14ac:dyDescent="0.25">
      <c r="A30" s="29" t="s">
        <v>22</v>
      </c>
      <c r="B30" s="6">
        <v>100692813</v>
      </c>
      <c r="C30" s="6">
        <v>0</v>
      </c>
      <c r="D30" s="6">
        <v>0</v>
      </c>
      <c r="E30" s="6">
        <v>0</v>
      </c>
      <c r="F30" s="30">
        <f t="shared" si="0"/>
        <v>100692813</v>
      </c>
    </row>
    <row r="31" spans="1:6" x14ac:dyDescent="0.25">
      <c r="A31" s="29" t="s">
        <v>23</v>
      </c>
      <c r="B31" s="6">
        <v>28622735</v>
      </c>
      <c r="C31" s="6">
        <v>0</v>
      </c>
      <c r="D31" s="6">
        <v>0</v>
      </c>
      <c r="E31" s="6">
        <v>60915.519999999997</v>
      </c>
      <c r="F31" s="30">
        <f t="shared" si="0"/>
        <v>28683650.52</v>
      </c>
    </row>
    <row r="32" spans="1:6" x14ac:dyDescent="0.25">
      <c r="A32" s="29" t="s">
        <v>24</v>
      </c>
      <c r="B32" s="6">
        <v>51637595</v>
      </c>
      <c r="C32" s="6">
        <v>0</v>
      </c>
      <c r="D32" s="6">
        <v>0</v>
      </c>
      <c r="E32" s="6">
        <v>109748.06</v>
      </c>
      <c r="F32" s="30">
        <f t="shared" si="0"/>
        <v>51747343.060000002</v>
      </c>
    </row>
    <row r="33" spans="1:6" ht="22.5" x14ac:dyDescent="0.25">
      <c r="A33" s="29" t="s">
        <v>25</v>
      </c>
      <c r="B33" s="6">
        <v>3579973067</v>
      </c>
      <c r="C33" s="6">
        <f>27075458.86+23552736</f>
        <v>50628194.859999999</v>
      </c>
      <c r="D33" s="6">
        <v>0</v>
      </c>
      <c r="E33" s="6">
        <v>0</v>
      </c>
      <c r="F33" s="30">
        <f t="shared" si="0"/>
        <v>3630601261.8600001</v>
      </c>
    </row>
    <row r="34" spans="1:6" ht="22.5" x14ac:dyDescent="0.25">
      <c r="A34" s="29" t="s">
        <v>26</v>
      </c>
      <c r="B34" s="6">
        <v>1183632940</v>
      </c>
      <c r="C34" s="6">
        <v>7973572.5099999998</v>
      </c>
      <c r="D34" s="6">
        <v>0</v>
      </c>
      <c r="E34" s="6">
        <v>0</v>
      </c>
      <c r="F34" s="30">
        <f t="shared" si="0"/>
        <v>1191606512.51</v>
      </c>
    </row>
    <row r="35" spans="1:6" x14ac:dyDescent="0.25">
      <c r="A35" s="29" t="s">
        <v>27</v>
      </c>
      <c r="B35" s="6">
        <v>471424024</v>
      </c>
      <c r="C35" s="6">
        <v>0</v>
      </c>
      <c r="D35" s="6">
        <v>0</v>
      </c>
      <c r="E35" s="6">
        <v>0</v>
      </c>
      <c r="F35" s="30">
        <f t="shared" si="0"/>
        <v>471424024</v>
      </c>
    </row>
    <row r="36" spans="1:6" ht="22.5" x14ac:dyDescent="0.25">
      <c r="A36" s="29" t="s">
        <v>28</v>
      </c>
      <c r="B36" s="6">
        <v>102945448</v>
      </c>
      <c r="C36" s="6">
        <v>0</v>
      </c>
      <c r="D36" s="6">
        <v>0</v>
      </c>
      <c r="E36" s="6">
        <v>-6300</v>
      </c>
      <c r="F36" s="30">
        <f t="shared" si="0"/>
        <v>102939148</v>
      </c>
    </row>
    <row r="37" spans="1:6" ht="22.5" x14ac:dyDescent="0.25">
      <c r="A37" s="29" t="s">
        <v>29</v>
      </c>
      <c r="B37" s="6">
        <v>130141193</v>
      </c>
      <c r="C37" s="6">
        <v>0</v>
      </c>
      <c r="D37" s="6">
        <v>0</v>
      </c>
      <c r="E37" s="6">
        <v>0</v>
      </c>
      <c r="F37" s="30">
        <f t="shared" si="0"/>
        <v>130141193</v>
      </c>
    </row>
    <row r="38" spans="1:6" ht="22.5" x14ac:dyDescent="0.25">
      <c r="A38" s="29" t="s">
        <v>30</v>
      </c>
      <c r="B38" s="6">
        <v>22756068</v>
      </c>
      <c r="C38" s="6">
        <v>0</v>
      </c>
      <c r="D38" s="6">
        <v>0</v>
      </c>
      <c r="E38" s="6">
        <v>0</v>
      </c>
      <c r="F38" s="30">
        <f t="shared" si="0"/>
        <v>22756068</v>
      </c>
    </row>
    <row r="39" spans="1:6" ht="33.75" x14ac:dyDescent="0.25">
      <c r="A39" s="29" t="s">
        <v>67</v>
      </c>
      <c r="B39" s="6">
        <v>16130121</v>
      </c>
      <c r="C39" s="6">
        <v>0</v>
      </c>
      <c r="D39" s="6">
        <v>0</v>
      </c>
      <c r="E39" s="6">
        <v>-396517.84</v>
      </c>
      <c r="F39" s="30">
        <f t="shared" si="0"/>
        <v>15733603.16</v>
      </c>
    </row>
    <row r="40" spans="1:6" x14ac:dyDescent="0.25">
      <c r="A40" s="29" t="s">
        <v>31</v>
      </c>
      <c r="B40" s="6">
        <v>201225662</v>
      </c>
      <c r="C40" s="6">
        <f>9736493.83</f>
        <v>9736493.8300000001</v>
      </c>
      <c r="D40" s="6">
        <v>0</v>
      </c>
      <c r="E40" s="6">
        <v>0</v>
      </c>
      <c r="F40" s="30">
        <f t="shared" si="0"/>
        <v>210962155.83000001</v>
      </c>
    </row>
    <row r="41" spans="1:6" ht="22.5" x14ac:dyDescent="0.25">
      <c r="A41" s="36" t="s">
        <v>32</v>
      </c>
      <c r="B41" s="7">
        <v>44039276</v>
      </c>
      <c r="C41" s="7">
        <v>0</v>
      </c>
      <c r="D41" s="7">
        <v>0</v>
      </c>
      <c r="E41" s="7">
        <v>56641.93</v>
      </c>
      <c r="F41" s="35">
        <f t="shared" si="0"/>
        <v>44095917.93</v>
      </c>
    </row>
    <row r="42" spans="1:6" x14ac:dyDescent="0.25">
      <c r="A42" s="29" t="s">
        <v>33</v>
      </c>
      <c r="B42" s="6">
        <v>145845054</v>
      </c>
      <c r="C42" s="6">
        <v>1896000</v>
      </c>
      <c r="D42" s="6">
        <v>0</v>
      </c>
      <c r="E42" s="6">
        <v>0</v>
      </c>
      <c r="F42" s="30">
        <f t="shared" si="0"/>
        <v>147741054</v>
      </c>
    </row>
    <row r="43" spans="1:6" ht="22.5" x14ac:dyDescent="0.25">
      <c r="A43" s="29" t="s">
        <v>34</v>
      </c>
      <c r="B43" s="6">
        <v>76807336</v>
      </c>
      <c r="C43" s="6">
        <v>11432554</v>
      </c>
      <c r="D43" s="6">
        <v>0</v>
      </c>
      <c r="E43" s="6">
        <v>0</v>
      </c>
      <c r="F43" s="30">
        <f t="shared" si="0"/>
        <v>88239890</v>
      </c>
    </row>
    <row r="44" spans="1:6" ht="22.5" x14ac:dyDescent="0.25">
      <c r="A44" s="29" t="s">
        <v>35</v>
      </c>
      <c r="B44" s="6">
        <v>1423581374</v>
      </c>
      <c r="C44" s="6">
        <v>20401884</v>
      </c>
      <c r="D44" s="6">
        <v>0</v>
      </c>
      <c r="E44" s="6">
        <v>-4959227</v>
      </c>
      <c r="F44" s="30">
        <f t="shared" si="0"/>
        <v>1439024031</v>
      </c>
    </row>
    <row r="45" spans="1:6" ht="22.5" x14ac:dyDescent="0.25">
      <c r="A45" s="29" t="s">
        <v>36</v>
      </c>
      <c r="B45" s="6">
        <v>383465550</v>
      </c>
      <c r="C45" s="6">
        <v>825217.76</v>
      </c>
      <c r="D45" s="6">
        <v>0</v>
      </c>
      <c r="E45" s="6">
        <v>0</v>
      </c>
      <c r="F45" s="30">
        <f t="shared" si="0"/>
        <v>384290767.75999999</v>
      </c>
    </row>
    <row r="46" spans="1:6" x14ac:dyDescent="0.25">
      <c r="A46" s="29" t="s">
        <v>37</v>
      </c>
      <c r="B46" s="6">
        <v>85784201</v>
      </c>
      <c r="C46" s="6">
        <v>20000</v>
      </c>
      <c r="D46" s="6">
        <v>0</v>
      </c>
      <c r="E46" s="6">
        <v>0</v>
      </c>
      <c r="F46" s="30">
        <f t="shared" si="0"/>
        <v>85804201</v>
      </c>
    </row>
    <row r="47" spans="1:6" ht="33.75" x14ac:dyDescent="0.25">
      <c r="A47" s="29" t="s">
        <v>38</v>
      </c>
      <c r="B47" s="6">
        <v>1049441896</v>
      </c>
      <c r="C47" s="6">
        <v>12891441.5</v>
      </c>
      <c r="D47" s="6">
        <v>0</v>
      </c>
      <c r="E47" s="6">
        <v>0</v>
      </c>
      <c r="F47" s="30">
        <f t="shared" si="0"/>
        <v>1062333337.5</v>
      </c>
    </row>
    <row r="48" spans="1:6" ht="22.5" x14ac:dyDescent="0.25">
      <c r="A48" s="29" t="s">
        <v>39</v>
      </c>
      <c r="B48" s="6">
        <v>242069835</v>
      </c>
      <c r="C48" s="6">
        <f>8181115.2+22390169.54</f>
        <v>30571284.739999998</v>
      </c>
      <c r="D48" s="6">
        <v>0</v>
      </c>
      <c r="E48" s="6">
        <v>0</v>
      </c>
      <c r="F48" s="30">
        <f t="shared" si="0"/>
        <v>272641119.74000001</v>
      </c>
    </row>
    <row r="49" spans="1:6" ht="22.5" x14ac:dyDescent="0.25">
      <c r="A49" s="29" t="s">
        <v>40</v>
      </c>
      <c r="B49" s="6">
        <v>92442848</v>
      </c>
      <c r="C49" s="6">
        <v>45135</v>
      </c>
      <c r="D49" s="6">
        <v>0</v>
      </c>
      <c r="E49" s="6">
        <v>-2466519</v>
      </c>
      <c r="F49" s="30">
        <f t="shared" si="0"/>
        <v>90021464</v>
      </c>
    </row>
    <row r="50" spans="1:6" ht="33.75" x14ac:dyDescent="0.25">
      <c r="A50" s="29" t="s">
        <v>41</v>
      </c>
      <c r="B50" s="6">
        <v>28293606</v>
      </c>
      <c r="C50" s="6">
        <v>0</v>
      </c>
      <c r="D50" s="6">
        <v>0</v>
      </c>
      <c r="E50" s="6">
        <v>0</v>
      </c>
      <c r="F50" s="30">
        <f t="shared" si="0"/>
        <v>28293606</v>
      </c>
    </row>
    <row r="51" spans="1:6" ht="22.5" x14ac:dyDescent="0.25">
      <c r="A51" s="29" t="s">
        <v>42</v>
      </c>
      <c r="B51" s="6">
        <v>53166049</v>
      </c>
      <c r="C51" s="6">
        <v>10206379</v>
      </c>
      <c r="D51" s="6">
        <v>0</v>
      </c>
      <c r="E51" s="6">
        <v>14827616</v>
      </c>
      <c r="F51" s="30">
        <f t="shared" si="0"/>
        <v>78200044</v>
      </c>
    </row>
    <row r="52" spans="1:6" x14ac:dyDescent="0.25">
      <c r="A52" s="29" t="s">
        <v>68</v>
      </c>
      <c r="B52" s="6">
        <v>23617832</v>
      </c>
      <c r="C52" s="6">
        <v>0</v>
      </c>
      <c r="D52" s="6">
        <v>0</v>
      </c>
      <c r="E52" s="6">
        <v>-64051.62</v>
      </c>
      <c r="F52" s="30">
        <f t="shared" si="0"/>
        <v>23553780.379999999</v>
      </c>
    </row>
    <row r="53" spans="1:6" ht="22.5" x14ac:dyDescent="0.25">
      <c r="A53" s="29" t="s">
        <v>43</v>
      </c>
      <c r="B53" s="6">
        <v>5443953</v>
      </c>
      <c r="C53" s="6">
        <v>0</v>
      </c>
      <c r="D53" s="6">
        <v>0</v>
      </c>
      <c r="E53" s="6">
        <v>-45991</v>
      </c>
      <c r="F53" s="30">
        <f t="shared" si="0"/>
        <v>5397962</v>
      </c>
    </row>
    <row r="54" spans="1:6" ht="24.6" customHeight="1" x14ac:dyDescent="0.25">
      <c r="A54" s="29" t="s">
        <v>69</v>
      </c>
      <c r="B54" s="6">
        <v>72688791</v>
      </c>
      <c r="C54" s="6">
        <v>0</v>
      </c>
      <c r="D54" s="6">
        <v>0</v>
      </c>
      <c r="E54" s="6">
        <v>-26913.83</v>
      </c>
      <c r="F54" s="30">
        <f t="shared" si="0"/>
        <v>72661877.170000002</v>
      </c>
    </row>
    <row r="55" spans="1:6" ht="22.5" x14ac:dyDescent="0.25">
      <c r="A55" s="29" t="s">
        <v>62</v>
      </c>
      <c r="B55" s="6">
        <v>63802931</v>
      </c>
      <c r="C55" s="6">
        <v>0</v>
      </c>
      <c r="D55" s="6">
        <v>0</v>
      </c>
      <c r="E55" s="6">
        <v>-5634.42</v>
      </c>
      <c r="F55" s="30">
        <f t="shared" si="0"/>
        <v>63797296.579999998</v>
      </c>
    </row>
    <row r="56" spans="1:6" ht="22.5" x14ac:dyDescent="0.25">
      <c r="A56" s="29" t="s">
        <v>70</v>
      </c>
      <c r="B56" s="6">
        <v>12188554</v>
      </c>
      <c r="C56" s="6">
        <v>0</v>
      </c>
      <c r="D56" s="6">
        <v>0</v>
      </c>
      <c r="E56" s="6">
        <f>523512.64-6300</f>
        <v>517212.64</v>
      </c>
      <c r="F56" s="30">
        <f t="shared" si="0"/>
        <v>12705766.640000001</v>
      </c>
    </row>
    <row r="57" spans="1:6" ht="22.5" x14ac:dyDescent="0.25">
      <c r="A57" s="29" t="s">
        <v>75</v>
      </c>
      <c r="B57" s="6">
        <v>111573671</v>
      </c>
      <c r="C57" s="6">
        <v>0</v>
      </c>
      <c r="D57" s="6">
        <v>0</v>
      </c>
      <c r="E57" s="6">
        <f>1605406.83-8389161.14</f>
        <v>-6783754.3100000005</v>
      </c>
      <c r="F57" s="30">
        <f t="shared" si="0"/>
        <v>104789916.69</v>
      </c>
    </row>
    <row r="58" spans="1:6" ht="22.5" x14ac:dyDescent="0.25">
      <c r="A58" s="29" t="s">
        <v>71</v>
      </c>
      <c r="B58" s="6">
        <v>27820598</v>
      </c>
      <c r="C58" s="6">
        <v>0</v>
      </c>
      <c r="D58" s="6">
        <v>0</v>
      </c>
      <c r="E58" s="6">
        <f>20175.27-6300</f>
        <v>13875.27</v>
      </c>
      <c r="F58" s="30">
        <f t="shared" si="0"/>
        <v>27834473.27</v>
      </c>
    </row>
    <row r="59" spans="1:6" ht="45" x14ac:dyDescent="0.25">
      <c r="A59" s="29" t="s">
        <v>44</v>
      </c>
      <c r="B59" s="6">
        <v>46010642</v>
      </c>
      <c r="C59" s="6">
        <v>0</v>
      </c>
      <c r="D59" s="6">
        <v>0</v>
      </c>
      <c r="E59" s="6">
        <v>0</v>
      </c>
      <c r="F59" s="30">
        <f t="shared" si="0"/>
        <v>46010642</v>
      </c>
    </row>
    <row r="60" spans="1:6" ht="22.5" x14ac:dyDescent="0.25">
      <c r="A60" s="29" t="s">
        <v>65</v>
      </c>
      <c r="B60" s="6">
        <v>65424180</v>
      </c>
      <c r="C60" s="6">
        <v>3500984</v>
      </c>
      <c r="D60" s="6">
        <v>0</v>
      </c>
      <c r="E60" s="6">
        <f>3008104.19-6300</f>
        <v>3001804.19</v>
      </c>
      <c r="F60" s="30">
        <f t="shared" si="0"/>
        <v>71926968.189999998</v>
      </c>
    </row>
    <row r="61" spans="1:6" ht="22.5" x14ac:dyDescent="0.25">
      <c r="A61" s="29" t="s">
        <v>45</v>
      </c>
      <c r="B61" s="6">
        <v>424441547</v>
      </c>
      <c r="C61" s="6">
        <f>53867858+26407134.64+114559088</f>
        <v>194834080.63999999</v>
      </c>
      <c r="D61" s="6">
        <v>0</v>
      </c>
      <c r="E61" s="6">
        <v>4645940.87</v>
      </c>
      <c r="F61" s="30">
        <f t="shared" si="0"/>
        <v>623921568.50999999</v>
      </c>
    </row>
    <row r="62" spans="1:6" ht="22.5" x14ac:dyDescent="0.25">
      <c r="A62" s="29" t="s">
        <v>46</v>
      </c>
      <c r="B62" s="6">
        <v>28799155</v>
      </c>
      <c r="C62" s="6">
        <v>0</v>
      </c>
      <c r="D62" s="6">
        <v>0</v>
      </c>
      <c r="E62" s="6">
        <v>0</v>
      </c>
      <c r="F62" s="30">
        <f t="shared" si="0"/>
        <v>28799155</v>
      </c>
    </row>
    <row r="63" spans="1:6" ht="22.5" x14ac:dyDescent="0.25">
      <c r="A63" s="29" t="s">
        <v>47</v>
      </c>
      <c r="B63" s="6">
        <v>11013842</v>
      </c>
      <c r="C63" s="6">
        <f>3000000+4592029.62</f>
        <v>7592029.6200000001</v>
      </c>
      <c r="D63" s="6">
        <v>0</v>
      </c>
      <c r="E63" s="6">
        <v>0</v>
      </c>
      <c r="F63" s="30">
        <f t="shared" si="0"/>
        <v>18605871.620000001</v>
      </c>
    </row>
    <row r="64" spans="1:6" ht="22.5" x14ac:dyDescent="0.25">
      <c r="A64" s="29" t="s">
        <v>60</v>
      </c>
      <c r="B64" s="6">
        <v>12687090</v>
      </c>
      <c r="C64" s="6">
        <v>0</v>
      </c>
      <c r="D64" s="6">
        <v>0</v>
      </c>
      <c r="E64" s="6">
        <v>0</v>
      </c>
      <c r="F64" s="30">
        <f t="shared" si="0"/>
        <v>12687090</v>
      </c>
    </row>
    <row r="65" spans="1:6" ht="22.5" x14ac:dyDescent="0.25">
      <c r="A65" s="29" t="s">
        <v>48</v>
      </c>
      <c r="B65" s="6">
        <v>112014242</v>
      </c>
      <c r="C65" s="6">
        <v>0</v>
      </c>
      <c r="D65" s="6">
        <v>0</v>
      </c>
      <c r="E65" s="6">
        <f>31792412-6300</f>
        <v>31786112</v>
      </c>
      <c r="F65" s="30">
        <f t="shared" si="0"/>
        <v>143800354</v>
      </c>
    </row>
    <row r="66" spans="1:6" ht="45" x14ac:dyDescent="0.25">
      <c r="A66" s="31" t="s">
        <v>76</v>
      </c>
      <c r="B66" s="6">
        <v>43378064</v>
      </c>
      <c r="C66" s="6">
        <v>0</v>
      </c>
      <c r="D66" s="6">
        <v>0</v>
      </c>
      <c r="E66" s="6">
        <f>69849.27-1589222.66</f>
        <v>-1519373.39</v>
      </c>
      <c r="F66" s="30">
        <f t="shared" ref="F66:F86" si="1">B66+C66-D66+E66</f>
        <v>41858690.609999999</v>
      </c>
    </row>
    <row r="67" spans="1:6" ht="22.5" x14ac:dyDescent="0.25">
      <c r="A67" s="29" t="s">
        <v>49</v>
      </c>
      <c r="B67" s="6">
        <v>62366367</v>
      </c>
      <c r="C67" s="6">
        <v>1933340.27</v>
      </c>
      <c r="D67" s="6">
        <v>0</v>
      </c>
      <c r="E67" s="6">
        <f>3000000-43226.76</f>
        <v>2956773.24</v>
      </c>
      <c r="F67" s="30">
        <f t="shared" si="1"/>
        <v>67256480.510000005</v>
      </c>
    </row>
    <row r="68" spans="1:6" ht="33.75" x14ac:dyDescent="0.25">
      <c r="A68" s="36" t="s">
        <v>72</v>
      </c>
      <c r="B68" s="7">
        <v>30544690</v>
      </c>
      <c r="C68" s="7">
        <v>0</v>
      </c>
      <c r="D68" s="7">
        <v>0</v>
      </c>
      <c r="E68" s="7">
        <v>0</v>
      </c>
      <c r="F68" s="35">
        <f t="shared" si="1"/>
        <v>30544690</v>
      </c>
    </row>
    <row r="69" spans="1:6" ht="22.5" x14ac:dyDescent="0.25">
      <c r="A69" s="29" t="s">
        <v>50</v>
      </c>
      <c r="B69" s="6">
        <v>73972601</v>
      </c>
      <c r="C69" s="6">
        <v>0</v>
      </c>
      <c r="D69" s="6">
        <v>0</v>
      </c>
      <c r="E69" s="6">
        <v>0</v>
      </c>
      <c r="F69" s="30">
        <f t="shared" si="1"/>
        <v>73972601</v>
      </c>
    </row>
    <row r="70" spans="1:6" x14ac:dyDescent="0.25">
      <c r="A70" s="29" t="s">
        <v>58</v>
      </c>
      <c r="B70" s="6">
        <v>37668278</v>
      </c>
      <c r="C70" s="6">
        <v>0</v>
      </c>
      <c r="D70" s="6">
        <v>0</v>
      </c>
      <c r="E70" s="6">
        <v>646263.61</v>
      </c>
      <c r="F70" s="30">
        <f t="shared" si="1"/>
        <v>38314541.609999999</v>
      </c>
    </row>
    <row r="71" spans="1:6" ht="33.75" x14ac:dyDescent="0.25">
      <c r="A71" s="29" t="s">
        <v>51</v>
      </c>
      <c r="B71" s="6">
        <v>64839558</v>
      </c>
      <c r="C71" s="6">
        <v>37080555.710000001</v>
      </c>
      <c r="D71" s="6">
        <v>0</v>
      </c>
      <c r="E71" s="6">
        <f>26.08-4318118.77</f>
        <v>-4318092.6899999995</v>
      </c>
      <c r="F71" s="30">
        <f t="shared" si="1"/>
        <v>97602021.020000011</v>
      </c>
    </row>
    <row r="72" spans="1:6" ht="33.75" x14ac:dyDescent="0.25">
      <c r="A72" s="29" t="s">
        <v>73</v>
      </c>
      <c r="B72" s="6">
        <v>13818428</v>
      </c>
      <c r="C72" s="6">
        <v>44607564</v>
      </c>
      <c r="D72" s="6">
        <v>0</v>
      </c>
      <c r="E72" s="6">
        <f>963770-6300</f>
        <v>957470</v>
      </c>
      <c r="F72" s="30">
        <f t="shared" si="1"/>
        <v>59383462</v>
      </c>
    </row>
    <row r="73" spans="1:6" ht="45" x14ac:dyDescent="0.25">
      <c r="A73" s="31" t="s">
        <v>57</v>
      </c>
      <c r="B73" s="6">
        <v>10016748</v>
      </c>
      <c r="C73" s="6">
        <v>0</v>
      </c>
      <c r="D73" s="6">
        <v>0</v>
      </c>
      <c r="E73" s="6">
        <f>44434.4-60026.82</f>
        <v>-15592.419999999998</v>
      </c>
      <c r="F73" s="30">
        <f t="shared" si="1"/>
        <v>10001155.58</v>
      </c>
    </row>
    <row r="74" spans="1:6" ht="33.75" x14ac:dyDescent="0.25">
      <c r="A74" s="31" t="s">
        <v>52</v>
      </c>
      <c r="B74" s="6">
        <v>11891153</v>
      </c>
      <c r="C74" s="6">
        <v>0</v>
      </c>
      <c r="D74" s="6">
        <v>0</v>
      </c>
      <c r="E74" s="6">
        <v>2109852.92</v>
      </c>
      <c r="F74" s="30">
        <f t="shared" si="1"/>
        <v>14001005.92</v>
      </c>
    </row>
    <row r="75" spans="1:6" ht="33.75" x14ac:dyDescent="0.25">
      <c r="A75" s="31" t="s">
        <v>56</v>
      </c>
      <c r="B75" s="6">
        <v>1492422526</v>
      </c>
      <c r="C75" s="6">
        <v>0</v>
      </c>
      <c r="D75" s="6">
        <v>0</v>
      </c>
      <c r="E75" s="6">
        <v>-1381502.44</v>
      </c>
      <c r="F75" s="30">
        <f t="shared" si="1"/>
        <v>1491041023.5599999</v>
      </c>
    </row>
    <row r="76" spans="1:6" ht="22.5" x14ac:dyDescent="0.25">
      <c r="A76" s="31" t="s">
        <v>74</v>
      </c>
      <c r="B76" s="6">
        <v>10107366</v>
      </c>
      <c r="C76" s="6">
        <v>3000000</v>
      </c>
      <c r="D76" s="6">
        <v>0</v>
      </c>
      <c r="E76" s="6">
        <v>0</v>
      </c>
      <c r="F76" s="30">
        <f t="shared" si="1"/>
        <v>13107366</v>
      </c>
    </row>
    <row r="77" spans="1:6" ht="22.5" x14ac:dyDescent="0.25">
      <c r="A77" s="31" t="s">
        <v>61</v>
      </c>
      <c r="B77" s="6">
        <v>21713384</v>
      </c>
      <c r="C77" s="6">
        <v>0</v>
      </c>
      <c r="D77" s="6">
        <v>0</v>
      </c>
      <c r="E77" s="6">
        <v>0</v>
      </c>
      <c r="F77" s="30">
        <f t="shared" si="1"/>
        <v>21713384</v>
      </c>
    </row>
    <row r="78" spans="1:6" x14ac:dyDescent="0.25">
      <c r="A78" s="31" t="s">
        <v>63</v>
      </c>
      <c r="B78" s="6">
        <v>3215274</v>
      </c>
      <c r="C78" s="6">
        <v>0</v>
      </c>
      <c r="D78" s="6">
        <v>0</v>
      </c>
      <c r="E78" s="6">
        <v>-232338</v>
      </c>
      <c r="F78" s="30">
        <f t="shared" si="1"/>
        <v>2982936</v>
      </c>
    </row>
    <row r="79" spans="1:6" ht="22.5" x14ac:dyDescent="0.25">
      <c r="A79" s="31" t="s">
        <v>77</v>
      </c>
      <c r="B79" s="6">
        <v>172886650</v>
      </c>
      <c r="C79" s="6">
        <v>0</v>
      </c>
      <c r="D79" s="6">
        <v>0</v>
      </c>
      <c r="E79" s="6">
        <f>509428.37-48074.22</f>
        <v>461354.15</v>
      </c>
      <c r="F79" s="30">
        <f t="shared" si="1"/>
        <v>173348004.15000001</v>
      </c>
    </row>
    <row r="80" spans="1:6" ht="22.5" x14ac:dyDescent="0.25">
      <c r="A80" s="31" t="s">
        <v>81</v>
      </c>
      <c r="B80" s="6">
        <v>96419993</v>
      </c>
      <c r="C80" s="6">
        <f>36326012+141132821.11+275120894.75</f>
        <v>452579727.86000001</v>
      </c>
      <c r="D80" s="6">
        <v>0</v>
      </c>
      <c r="E80" s="6">
        <v>-350681.28</v>
      </c>
      <c r="F80" s="30">
        <f t="shared" si="1"/>
        <v>548649039.58000004</v>
      </c>
    </row>
    <row r="81" spans="1:6" x14ac:dyDescent="0.25">
      <c r="A81" s="31" t="s">
        <v>82</v>
      </c>
      <c r="B81" s="6">
        <v>84261034</v>
      </c>
      <c r="C81" s="6">
        <v>0</v>
      </c>
      <c r="D81" s="6">
        <v>0</v>
      </c>
      <c r="E81" s="6">
        <f>28374.43-80586.71</f>
        <v>-52212.280000000006</v>
      </c>
      <c r="F81" s="30">
        <f t="shared" si="1"/>
        <v>84208821.719999999</v>
      </c>
    </row>
    <row r="82" spans="1:6" ht="22.5" x14ac:dyDescent="0.25">
      <c r="A82" s="31" t="s">
        <v>87</v>
      </c>
      <c r="B82" s="6">
        <v>20002772</v>
      </c>
      <c r="C82" s="6">
        <v>0</v>
      </c>
      <c r="D82" s="6">
        <v>0</v>
      </c>
      <c r="E82" s="6">
        <v>83418.570000000007</v>
      </c>
      <c r="F82" s="30">
        <f t="shared" ref="F82" si="2">B82+C82-D82+E82</f>
        <v>20086190.57</v>
      </c>
    </row>
    <row r="83" spans="1:6" ht="23.1" customHeight="1" x14ac:dyDescent="0.25">
      <c r="A83" s="31" t="s">
        <v>89</v>
      </c>
      <c r="B83" s="6">
        <v>453581553</v>
      </c>
      <c r="C83" s="6">
        <f>10499175+4769132.54</f>
        <v>15268307.539999999</v>
      </c>
      <c r="D83" s="6">
        <v>0</v>
      </c>
      <c r="E83" s="6">
        <f>47980485.07-6300</f>
        <v>47974185.07</v>
      </c>
      <c r="F83" s="30">
        <f t="shared" si="1"/>
        <v>516824045.61000001</v>
      </c>
    </row>
    <row r="84" spans="1:6" ht="22.5" x14ac:dyDescent="0.25">
      <c r="A84" s="31" t="s">
        <v>85</v>
      </c>
      <c r="B84" s="6">
        <v>35927662</v>
      </c>
      <c r="C84" s="6">
        <v>0</v>
      </c>
      <c r="D84" s="6">
        <v>0</v>
      </c>
      <c r="E84" s="6">
        <v>0</v>
      </c>
      <c r="F84" s="30">
        <f t="shared" si="1"/>
        <v>35927662</v>
      </c>
    </row>
    <row r="85" spans="1:6" ht="22.5" x14ac:dyDescent="0.25">
      <c r="A85" s="31" t="s">
        <v>88</v>
      </c>
      <c r="B85" s="6">
        <v>6500000</v>
      </c>
      <c r="C85" s="6">
        <v>0</v>
      </c>
      <c r="D85" s="6">
        <v>0</v>
      </c>
      <c r="E85" s="6">
        <v>0</v>
      </c>
      <c r="F85" s="30">
        <f t="shared" si="1"/>
        <v>6500000</v>
      </c>
    </row>
    <row r="86" spans="1:6" ht="22.5" x14ac:dyDescent="0.25">
      <c r="A86" s="33" t="s">
        <v>64</v>
      </c>
      <c r="B86" s="7">
        <v>1499665996</v>
      </c>
      <c r="C86" s="7">
        <v>5688301.1799999997</v>
      </c>
      <c r="D86" s="7">
        <v>0</v>
      </c>
      <c r="E86" s="7">
        <v>-6300</v>
      </c>
      <c r="F86" s="35">
        <f t="shared" si="1"/>
        <v>1505347997.1800001</v>
      </c>
    </row>
    <row r="87" spans="1:6" ht="15.75" thickBot="1" x14ac:dyDescent="0.3">
      <c r="A87" s="26" t="s">
        <v>55</v>
      </c>
      <c r="B87" s="27">
        <f>SUM(B7:B86)</f>
        <v>91167361282</v>
      </c>
      <c r="C87" s="27">
        <f>SUM(C7:C86)</f>
        <v>5496987012.7299995</v>
      </c>
      <c r="D87" s="27">
        <f>SUM(D7:D86)</f>
        <v>395567610.74000001</v>
      </c>
      <c r="E87" s="27">
        <f>SUM(E7:E86)</f>
        <v>1.1920928955078125E-7</v>
      </c>
      <c r="F87" s="28">
        <f>SUM(F7:F86)</f>
        <v>96268780683.989975</v>
      </c>
    </row>
    <row r="88" spans="1:6" x14ac:dyDescent="0.25">
      <c r="A88" s="13"/>
      <c r="B88" s="9"/>
      <c r="C88" s="9"/>
      <c r="D88" s="2"/>
    </row>
    <row r="89" spans="1:6" x14ac:dyDescent="0.25">
      <c r="C89" s="8"/>
    </row>
  </sheetData>
  <mergeCells count="7">
    <mergeCell ref="A88:C88"/>
    <mergeCell ref="A1:F1"/>
    <mergeCell ref="A2:F2"/>
    <mergeCell ref="A3:F3"/>
    <mergeCell ref="A4:F4"/>
    <mergeCell ref="A5:A6"/>
    <mergeCell ref="B5:F5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</vt:lpstr>
      <vt:lpstr>'CUADRO '!Área_de_impresión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Miguel Ángel Correa Arizmendi</cp:lastModifiedBy>
  <cp:lastPrinted>2023-11-09T18:40:10Z</cp:lastPrinted>
  <dcterms:created xsi:type="dcterms:W3CDTF">2017-04-10T23:52:00Z</dcterms:created>
  <dcterms:modified xsi:type="dcterms:W3CDTF">2023-11-09T18:40:20Z</dcterms:modified>
</cp:coreProperties>
</file>